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courses\PHYS161\LECTURES\"/>
    </mc:Choice>
  </mc:AlternateContent>
  <xr:revisionPtr revIDLastSave="0" documentId="13_ncr:1_{DF1C0B7F-38F7-457E-89A8-66C780112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Q15" i="1"/>
  <c r="Q14" i="1"/>
  <c r="Q13" i="1"/>
  <c r="Q12" i="1"/>
  <c r="Q11" i="1"/>
  <c r="Q6" i="1"/>
  <c r="Q5" i="1"/>
  <c r="N15" i="1"/>
  <c r="N14" i="1"/>
  <c r="N13" i="1"/>
  <c r="N18" i="1" s="1"/>
  <c r="N12" i="1"/>
  <c r="N22" i="1" s="1"/>
  <c r="N11" i="1"/>
  <c r="O7" i="1"/>
  <c r="Q4" i="1"/>
  <c r="N4" i="1"/>
  <c r="N6" i="1"/>
  <c r="N5" i="1"/>
  <c r="U22" i="1" l="1"/>
  <c r="N20" i="1"/>
  <c r="Q19" i="1"/>
  <c r="Q20" i="1" s="1"/>
  <c r="Q18" i="1"/>
  <c r="Q22" i="1"/>
  <c r="Q24" i="1" s="1"/>
  <c r="Q23" i="1"/>
  <c r="Q25" i="1" s="1"/>
  <c r="U24" i="1"/>
  <c r="N7" i="1"/>
  <c r="U7" i="1" s="1"/>
  <c r="O18" i="1"/>
  <c r="U18" i="1"/>
  <c r="Q21" i="1" l="1"/>
  <c r="Q7" i="1"/>
  <c r="E7" i="1" s="1"/>
  <c r="Q8" i="1"/>
  <c r="O26" i="1"/>
  <c r="N26" i="1"/>
  <c r="U26" i="1" s="1"/>
  <c r="V26" i="1" s="1"/>
  <c r="O20" i="1"/>
  <c r="O24" i="1"/>
  <c r="O22" i="1"/>
  <c r="U20" i="1"/>
  <c r="V18" i="1"/>
  <c r="E19" i="1"/>
  <c r="E18" i="1"/>
  <c r="V7" i="1"/>
  <c r="Q27" i="1" l="1"/>
  <c r="Q26" i="1"/>
  <c r="E27" i="1" s="1"/>
  <c r="E8" i="1"/>
  <c r="E20" i="1"/>
  <c r="E21" i="1"/>
  <c r="V24" i="1"/>
  <c r="V20" i="1"/>
  <c r="V22" i="1"/>
  <c r="E26" i="1" l="1"/>
  <c r="E22" i="1"/>
  <c r="E23" i="1"/>
  <c r="E25" i="1" l="1"/>
  <c r="E24" i="1"/>
</calcChain>
</file>

<file path=xl/sharedStrings.xml><?xml version="1.0" encoding="utf-8"?>
<sst xmlns="http://schemas.openxmlformats.org/spreadsheetml/2006/main" count="80" uniqueCount="31">
  <si>
    <t>g</t>
  </si>
  <si>
    <t>m/s</t>
  </si>
  <si>
    <t>s</t>
  </si>
  <si>
    <t>spring lab</t>
  </si>
  <si>
    <t>Hanging mass</t>
  </si>
  <si>
    <t>Max velocity</t>
  </si>
  <si>
    <t>Max acceleration</t>
  </si>
  <si>
    <t>√(k/m)</t>
  </si>
  <si>
    <t>Spring stiffness</t>
  </si>
  <si>
    <t>N/kg</t>
  </si>
  <si>
    <t>+/-</t>
  </si>
  <si>
    <t>mass added</t>
  </si>
  <si>
    <t>amount stretched</t>
  </si>
  <si>
    <t>m</t>
  </si>
  <si>
    <t>k</t>
  </si>
  <si>
    <t>N/m</t>
  </si>
  <si>
    <t>+</t>
  </si>
  <si>
    <t>–</t>
  </si>
  <si>
    <t>m/s2</t>
  </si>
  <si>
    <t>Hz</t>
  </si>
  <si>
    <t>rad/s</t>
  </si>
  <si>
    <t>ω (angular freq)</t>
  </si>
  <si>
    <t>ωA</t>
  </si>
  <si>
    <t>ω^2 A</t>
  </si>
  <si>
    <t>Measurements</t>
  </si>
  <si>
    <t>Calculations</t>
  </si>
  <si>
    <r>
      <t>f</t>
    </r>
    <r>
      <rPr>
        <sz val="12"/>
        <rFont val="Times New Roman"/>
        <family val="1"/>
      </rPr>
      <t xml:space="preserve"> (frequency)</t>
    </r>
  </si>
  <si>
    <t>rel unc method</t>
  </si>
  <si>
    <t>max/min method</t>
  </si>
  <si>
    <t>A (amplitude)</t>
  </si>
  <si>
    <r>
      <rPr>
        <i/>
        <sz val="12"/>
        <rFont val="Times New Roman"/>
        <family val="1"/>
      </rPr>
      <t xml:space="preserve">T </t>
    </r>
    <r>
      <rPr>
        <sz val="12"/>
        <rFont val="Times New Roman"/>
        <family val="1"/>
      </rPr>
      <t>(period)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</si>
</sst>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0"/>
      <name val="Myanmar Text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5" xfId="0" applyNumberForma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0" fillId="0" borderId="5" xfId="0" applyNumberForma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49" fontId="0" fillId="0" borderId="6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</cellXfs>
  <cellStyles count="1">
    <cellStyle name="Normal" xfId="0" builtinId="0"/>
  </cellStyles>
  <dxfs count="12"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workbookViewId="0">
      <selection activeCell="B5" sqref="B5"/>
    </sheetView>
  </sheetViews>
  <sheetFormatPr defaultColWidth="8.85546875" defaultRowHeight="12.75" x14ac:dyDescent="0.2"/>
  <cols>
    <col min="1" max="1" width="18" style="12" bestFit="1" customWidth="1"/>
    <col min="2" max="2" width="9.42578125" style="12" customWidth="1"/>
    <col min="3" max="3" width="8.28515625" style="12" customWidth="1"/>
    <col min="4" max="4" width="3.42578125" style="12" customWidth="1"/>
    <col min="5" max="5" width="7.42578125" style="12" customWidth="1"/>
    <col min="6" max="6" width="6.140625" style="12" customWidth="1"/>
    <col min="7" max="7" width="9.42578125" style="12" customWidth="1"/>
    <col min="8" max="8" width="4" style="12" customWidth="1"/>
    <col min="9" max="9" width="9.42578125" style="12" customWidth="1"/>
    <col min="10" max="10" width="5.42578125" style="12" customWidth="1"/>
    <col min="11" max="13" width="8.85546875" style="12"/>
    <col min="14" max="22" width="8.85546875" style="12" hidden="1" customWidth="1"/>
    <col min="23" max="23" width="8.85546875" style="12" customWidth="1"/>
    <col min="24" max="16384" width="8.85546875" style="12"/>
  </cols>
  <sheetData>
    <row r="1" spans="1:22" x14ac:dyDescent="0.2">
      <c r="A1" s="9" t="s">
        <v>3</v>
      </c>
      <c r="B1" s="10"/>
      <c r="C1" s="11"/>
      <c r="D1" s="26" t="s">
        <v>28</v>
      </c>
      <c r="E1" s="27"/>
      <c r="F1" s="27"/>
      <c r="G1" s="10"/>
      <c r="H1" s="26" t="s">
        <v>27</v>
      </c>
      <c r="I1" s="27"/>
      <c r="J1" s="27"/>
    </row>
    <row r="2" spans="1:22" x14ac:dyDescent="0.2">
      <c r="A2" s="9"/>
      <c r="B2" s="10"/>
      <c r="C2" s="11"/>
      <c r="D2" s="11"/>
      <c r="E2" s="11"/>
      <c r="G2" s="10"/>
      <c r="H2" s="11"/>
      <c r="I2" s="11"/>
      <c r="J2" s="11"/>
    </row>
    <row r="3" spans="1:22" ht="15.75" x14ac:dyDescent="0.2">
      <c r="A3" s="13" t="s">
        <v>8</v>
      </c>
      <c r="B3" s="8"/>
      <c r="C3" s="8"/>
      <c r="D3" s="8"/>
      <c r="E3" s="8"/>
      <c r="F3" s="8"/>
      <c r="G3" s="10"/>
      <c r="H3" s="11"/>
      <c r="I3" s="11"/>
      <c r="J3" s="11"/>
    </row>
    <row r="4" spans="1:22" ht="16.5" thickBot="1" x14ac:dyDescent="0.25">
      <c r="A4" s="14" t="s">
        <v>0</v>
      </c>
      <c r="B4" s="1">
        <v>9.8019999999999996</v>
      </c>
      <c r="C4" s="2" t="s">
        <v>9</v>
      </c>
      <c r="D4" s="15" t="s">
        <v>10</v>
      </c>
      <c r="E4" s="2">
        <v>2E-3</v>
      </c>
      <c r="F4" s="2" t="s">
        <v>9</v>
      </c>
      <c r="G4" s="10"/>
      <c r="H4" s="11"/>
      <c r="I4" s="11"/>
      <c r="J4" s="11"/>
      <c r="N4" s="12">
        <f>B4</f>
        <v>9.8019999999999996</v>
      </c>
      <c r="Q4" s="12">
        <f>E4</f>
        <v>2E-3</v>
      </c>
    </row>
    <row r="5" spans="1:22" ht="16.5" thickBot="1" x14ac:dyDescent="0.25">
      <c r="A5" s="14" t="s">
        <v>11</v>
      </c>
      <c r="B5" s="3"/>
      <c r="C5" s="16" t="s">
        <v>0</v>
      </c>
      <c r="D5" s="17" t="s">
        <v>10</v>
      </c>
      <c r="E5" s="3"/>
      <c r="F5" s="16" t="s">
        <v>0</v>
      </c>
      <c r="G5" s="10"/>
      <c r="H5" s="11"/>
      <c r="I5" s="11"/>
      <c r="J5" s="11"/>
      <c r="N5" s="12">
        <f>B5</f>
        <v>0</v>
      </c>
      <c r="Q5" s="12" t="e">
        <f>IF(E5="",1/0,E5)</f>
        <v>#DIV/0!</v>
      </c>
    </row>
    <row r="6" spans="1:22" ht="16.5" thickBot="1" x14ac:dyDescent="0.25">
      <c r="A6" s="14" t="s">
        <v>12</v>
      </c>
      <c r="B6" s="3"/>
      <c r="C6" s="18" t="s">
        <v>13</v>
      </c>
      <c r="D6" s="17" t="s">
        <v>10</v>
      </c>
      <c r="E6" s="3"/>
      <c r="F6" s="18" t="s">
        <v>13</v>
      </c>
      <c r="G6" s="10"/>
      <c r="H6" s="11"/>
      <c r="I6" s="11"/>
      <c r="J6" s="11"/>
      <c r="N6" s="12">
        <f>B6</f>
        <v>0</v>
      </c>
      <c r="Q6" s="12" t="e">
        <f>IF(E6="",1/0,E6)</f>
        <v>#DIV/0!</v>
      </c>
    </row>
    <row r="7" spans="1:22" ht="17.25" customHeight="1" x14ac:dyDescent="0.2">
      <c r="A7" s="30" t="s">
        <v>14</v>
      </c>
      <c r="B7" s="22"/>
      <c r="C7" s="25" t="s">
        <v>15</v>
      </c>
      <c r="D7" s="4" t="s">
        <v>16</v>
      </c>
      <c r="E7" s="5" t="str">
        <f>IF(OR(B7="",ISERROR(Q7)),"",IF(O7&lt;0.005,Q7,""))</f>
        <v/>
      </c>
      <c r="F7" s="31" t="s">
        <v>15</v>
      </c>
      <c r="G7" s="10"/>
      <c r="H7" s="21" t="s">
        <v>10</v>
      </c>
      <c r="I7" s="22"/>
      <c r="J7" s="24" t="s">
        <v>15</v>
      </c>
      <c r="N7" s="12" t="e">
        <f>(N5/1000)*N4/N6</f>
        <v>#DIV/0!</v>
      </c>
      <c r="O7" s="12" t="e">
        <f>IF(B7="",1/0,ABS(N7-B7)/N7)</f>
        <v>#DIV/0!</v>
      </c>
      <c r="Q7" s="12" t="e">
        <f>(N5+Q5)*(N4+Q4)/1000/(N6-Q6)-N7</f>
        <v>#DIV/0!</v>
      </c>
      <c r="U7" s="12" t="e">
        <f>N7*( (Q4/N4)+(Q5/N5)+(Q6/N6) )</f>
        <v>#DIV/0!</v>
      </c>
      <c r="V7" s="12" t="e">
        <f>IF(I7="",1/0,ABS(U7-I7)/U7)</f>
        <v>#DIV/0!</v>
      </c>
    </row>
    <row r="8" spans="1:22" ht="18.75" thickBot="1" x14ac:dyDescent="0.25">
      <c r="A8" s="30"/>
      <c r="B8" s="23"/>
      <c r="C8" s="25"/>
      <c r="D8" s="6" t="s">
        <v>17</v>
      </c>
      <c r="E8" s="5" t="str">
        <f>IF(OR(B7="",ISERROR(Q7)),"",IF(O7&lt;0.005,Q8,""))</f>
        <v/>
      </c>
      <c r="F8" s="31"/>
      <c r="G8" s="10"/>
      <c r="H8" s="21"/>
      <c r="I8" s="23"/>
      <c r="J8" s="25"/>
      <c r="Q8" s="12" t="e">
        <f>N7-(N5-Q5)*(N4-Q4)/1000/(N6+Q6)</f>
        <v>#DIV/0!</v>
      </c>
    </row>
    <row r="9" spans="1:22" ht="18" x14ac:dyDescent="0.2">
      <c r="A9" s="19"/>
      <c r="B9" s="8"/>
      <c r="C9" s="8"/>
      <c r="D9" s="7"/>
      <c r="E9" s="8"/>
      <c r="F9" s="8"/>
      <c r="G9" s="10"/>
      <c r="H9" s="8"/>
      <c r="I9" s="8"/>
      <c r="J9" s="8"/>
    </row>
    <row r="10" spans="1:22" ht="13.5" thickBot="1" x14ac:dyDescent="0.25">
      <c r="A10" s="9" t="s">
        <v>24</v>
      </c>
      <c r="B10" s="10"/>
      <c r="C10" s="11"/>
      <c r="D10" s="11"/>
      <c r="E10" s="11"/>
      <c r="G10" s="10"/>
      <c r="H10" s="11"/>
      <c r="I10" s="11"/>
      <c r="J10" s="11"/>
    </row>
    <row r="11" spans="1:22" ht="13.5" thickBot="1" x14ac:dyDescent="0.25">
      <c r="A11" s="12" t="s">
        <v>4</v>
      </c>
      <c r="B11" s="3"/>
      <c r="C11" s="16" t="s">
        <v>0</v>
      </c>
      <c r="D11" s="17" t="s">
        <v>10</v>
      </c>
      <c r="E11" s="3"/>
      <c r="F11" s="16" t="s">
        <v>0</v>
      </c>
      <c r="G11" s="10"/>
      <c r="H11" s="11"/>
      <c r="I11" s="11"/>
      <c r="J11" s="11"/>
      <c r="N11" s="12">
        <f t="shared" ref="N11:N15" si="0">B11</f>
        <v>0</v>
      </c>
      <c r="Q11" s="12" t="e">
        <f t="shared" ref="Q11:Q15" si="1">IF(E11="",1/0,E11)</f>
        <v>#DIV/0!</v>
      </c>
    </row>
    <row r="12" spans="1:22" ht="13.5" thickBot="1" x14ac:dyDescent="0.25">
      <c r="A12" s="20" t="s">
        <v>29</v>
      </c>
      <c r="B12" s="3"/>
      <c r="C12" s="16" t="s">
        <v>13</v>
      </c>
      <c r="D12" s="17" t="s">
        <v>10</v>
      </c>
      <c r="E12" s="3"/>
      <c r="F12" s="16" t="s">
        <v>13</v>
      </c>
      <c r="G12" s="10"/>
      <c r="H12" s="11"/>
      <c r="I12" s="11"/>
      <c r="J12" s="11"/>
      <c r="N12" s="12">
        <f t="shared" si="0"/>
        <v>0</v>
      </c>
      <c r="Q12" s="12" t="e">
        <f t="shared" si="1"/>
        <v>#DIV/0!</v>
      </c>
    </row>
    <row r="13" spans="1:22" ht="13.5" thickBot="1" x14ac:dyDescent="0.25">
      <c r="A13" s="20" t="s">
        <v>21</v>
      </c>
      <c r="B13" s="3"/>
      <c r="C13" s="16" t="s">
        <v>20</v>
      </c>
      <c r="D13" s="17" t="s">
        <v>10</v>
      </c>
      <c r="E13" s="3"/>
      <c r="F13" s="16" t="s">
        <v>20</v>
      </c>
      <c r="G13" s="10"/>
      <c r="H13" s="11"/>
      <c r="I13" s="11"/>
      <c r="J13" s="11"/>
      <c r="N13" s="12">
        <f t="shared" si="0"/>
        <v>0</v>
      </c>
      <c r="Q13" s="12" t="e">
        <f t="shared" si="1"/>
        <v>#DIV/0!</v>
      </c>
    </row>
    <row r="14" spans="1:22" ht="13.5" thickBot="1" x14ac:dyDescent="0.25">
      <c r="A14" s="8" t="s">
        <v>5</v>
      </c>
      <c r="B14" s="3"/>
      <c r="C14" s="16" t="s">
        <v>1</v>
      </c>
      <c r="D14" s="17" t="s">
        <v>10</v>
      </c>
      <c r="E14" s="3"/>
      <c r="F14" s="16" t="s">
        <v>1</v>
      </c>
      <c r="G14" s="10"/>
      <c r="H14" s="11"/>
      <c r="I14" s="11"/>
      <c r="J14" s="11"/>
      <c r="N14" s="12">
        <f t="shared" si="0"/>
        <v>0</v>
      </c>
      <c r="Q14" s="12" t="e">
        <f t="shared" si="1"/>
        <v>#DIV/0!</v>
      </c>
    </row>
    <row r="15" spans="1:22" ht="13.5" thickBot="1" x14ac:dyDescent="0.25">
      <c r="A15" s="8" t="s">
        <v>6</v>
      </c>
      <c r="B15" s="3"/>
      <c r="C15" s="16" t="s">
        <v>18</v>
      </c>
      <c r="D15" s="17" t="s">
        <v>10</v>
      </c>
      <c r="E15" s="3"/>
      <c r="F15" s="16" t="s">
        <v>18</v>
      </c>
      <c r="G15" s="10"/>
      <c r="H15" s="11"/>
      <c r="I15" s="11"/>
      <c r="J15" s="11"/>
      <c r="N15" s="12">
        <f t="shared" si="0"/>
        <v>0</v>
      </c>
      <c r="Q15" s="12" t="e">
        <f t="shared" si="1"/>
        <v>#DIV/0!</v>
      </c>
    </row>
    <row r="16" spans="1:22" x14ac:dyDescent="0.2">
      <c r="B16" s="10"/>
      <c r="C16" s="11"/>
      <c r="D16" s="11"/>
      <c r="E16" s="11"/>
      <c r="G16" s="10"/>
      <c r="H16" s="11"/>
      <c r="I16" s="11"/>
      <c r="J16" s="11"/>
    </row>
    <row r="17" spans="1:22" ht="13.5" thickBot="1" x14ac:dyDescent="0.25">
      <c r="A17" s="9" t="s">
        <v>25</v>
      </c>
    </row>
    <row r="18" spans="1:22" x14ac:dyDescent="0.2">
      <c r="A18" s="28" t="s">
        <v>26</v>
      </c>
      <c r="B18" s="22"/>
      <c r="C18" s="25" t="s">
        <v>19</v>
      </c>
      <c r="D18" s="4" t="s">
        <v>16</v>
      </c>
      <c r="E18" s="2" t="str">
        <f>IF(OR(B18="",ISERROR(Q18)),"",IF(O18&lt;0.005,Q18,""))</f>
        <v/>
      </c>
      <c r="F18" s="25" t="s">
        <v>19</v>
      </c>
      <c r="H18" s="21" t="s">
        <v>10</v>
      </c>
      <c r="I18" s="22"/>
      <c r="J18" s="25" t="s">
        <v>19</v>
      </c>
      <c r="N18" s="12">
        <f>N13/2/PI()</f>
        <v>0</v>
      </c>
      <c r="O18" s="12" t="e">
        <f>IF(B18="",1/0,ABS(N18-B18)/N18)</f>
        <v>#DIV/0!</v>
      </c>
      <c r="Q18" s="12" t="e">
        <f>(N13+Q13)/2/PI()-N18</f>
        <v>#DIV/0!</v>
      </c>
      <c r="U18" s="12" t="e">
        <f>N18*(Q13/N13)</f>
        <v>#DIV/0!</v>
      </c>
      <c r="V18" s="12" t="e">
        <f>IF(I18="",1/0,ABS(U18-I18)/U18)</f>
        <v>#DIV/0!</v>
      </c>
    </row>
    <row r="19" spans="1:22" ht="18.75" thickBot="1" x14ac:dyDescent="0.25">
      <c r="A19" s="28"/>
      <c r="B19" s="23"/>
      <c r="C19" s="25"/>
      <c r="D19" s="6" t="s">
        <v>17</v>
      </c>
      <c r="E19" s="5" t="str">
        <f>IF(OR(B18="",ISERROR(Q18)),"",IF(O18&lt;0.005,Q19,""))</f>
        <v/>
      </c>
      <c r="F19" s="25"/>
      <c r="H19" s="21"/>
      <c r="I19" s="23"/>
      <c r="J19" s="25"/>
      <c r="Q19" s="12" t="e">
        <f>N18-(N13-Q13)/2/PI()</f>
        <v>#DIV/0!</v>
      </c>
    </row>
    <row r="20" spans="1:22" x14ac:dyDescent="0.2">
      <c r="A20" s="29" t="s">
        <v>30</v>
      </c>
      <c r="B20" s="22"/>
      <c r="C20" s="24" t="s">
        <v>2</v>
      </c>
      <c r="D20" s="4" t="s">
        <v>16</v>
      </c>
      <c r="E20" s="5" t="str">
        <f>IF(OR(B20="",ISERROR(Q20)),"",IF(O20&lt;0.005,Q20,""))</f>
        <v/>
      </c>
      <c r="F20" s="24" t="s">
        <v>2</v>
      </c>
      <c r="H20" s="21" t="s">
        <v>10</v>
      </c>
      <c r="I20" s="22"/>
      <c r="J20" s="24" t="s">
        <v>2</v>
      </c>
      <c r="N20" s="12" t="e">
        <f>1/N18</f>
        <v>#DIV/0!</v>
      </c>
      <c r="O20" s="12" t="e">
        <f>IF(B20="",1/0,ABS(N20-B20)/N20)</f>
        <v>#DIV/0!</v>
      </c>
      <c r="Q20" s="12" t="e">
        <f>1/(N18-Q19)-N20</f>
        <v>#DIV/0!</v>
      </c>
      <c r="U20" s="12" t="e">
        <f>N20*(U18/N18)</f>
        <v>#DIV/0!</v>
      </c>
      <c r="V20" s="12" t="e">
        <f>IF(I20="",1/0,ABS(U20-I20)/U20)</f>
        <v>#DIV/0!</v>
      </c>
    </row>
    <row r="21" spans="1:22" ht="18.75" thickBot="1" x14ac:dyDescent="0.25">
      <c r="A21" s="28"/>
      <c r="B21" s="23"/>
      <c r="C21" s="25"/>
      <c r="D21" s="6" t="s">
        <v>17</v>
      </c>
      <c r="E21" s="5" t="str">
        <f>IF(OR(B20="",ISERROR(Q20)),"",IF(O20&lt;0.005,Q21,""))</f>
        <v/>
      </c>
      <c r="F21" s="25"/>
      <c r="H21" s="21"/>
      <c r="I21" s="23"/>
      <c r="J21" s="25"/>
      <c r="Q21" s="12" t="e">
        <f>N20-1/(N18+Q19)</f>
        <v>#DIV/0!</v>
      </c>
    </row>
    <row r="22" spans="1:22" x14ac:dyDescent="0.2">
      <c r="A22" s="28" t="s">
        <v>22</v>
      </c>
      <c r="B22" s="22"/>
      <c r="C22" s="25" t="s">
        <v>1</v>
      </c>
      <c r="D22" s="4" t="s">
        <v>16</v>
      </c>
      <c r="E22" s="5" t="str">
        <f>IF(OR(B22="",ISERROR(Q22)),"",IF(O22&lt;0.005,Q22,""))</f>
        <v/>
      </c>
      <c r="F22" s="25" t="s">
        <v>1</v>
      </c>
      <c r="H22" s="21" t="s">
        <v>10</v>
      </c>
      <c r="I22" s="22"/>
      <c r="J22" s="25" t="s">
        <v>1</v>
      </c>
      <c r="N22" s="12">
        <f>N13*N12</f>
        <v>0</v>
      </c>
      <c r="O22" s="12" t="e">
        <f>IF(B22="",1/0,ABS(N22-B22)/N22)</f>
        <v>#DIV/0!</v>
      </c>
      <c r="Q22" s="12" t="e">
        <f>(N13+Q13)*(N12+Q12)-N22</f>
        <v>#DIV/0!</v>
      </c>
      <c r="U22" s="12" t="e">
        <f>N22*( (Q13/N13)+(Q12/N12) )</f>
        <v>#DIV/0!</v>
      </c>
      <c r="V22" s="12" t="e">
        <f>IF(I22="",1/0,ABS(U22-I22)/U22)</f>
        <v>#DIV/0!</v>
      </c>
    </row>
    <row r="23" spans="1:22" ht="18.75" thickBot="1" x14ac:dyDescent="0.25">
      <c r="A23" s="28"/>
      <c r="B23" s="23"/>
      <c r="C23" s="25"/>
      <c r="D23" s="6" t="s">
        <v>17</v>
      </c>
      <c r="E23" s="5" t="str">
        <f>IF(OR(B22="",ISERROR(Q22)),"",IF(O22&lt;0.005,Q23,""))</f>
        <v/>
      </c>
      <c r="F23" s="25"/>
      <c r="H23" s="21"/>
      <c r="I23" s="23"/>
      <c r="J23" s="25"/>
      <c r="Q23" s="12" t="e">
        <f>N22-(N13-Q13)*(N12-Q12)</f>
        <v>#DIV/0!</v>
      </c>
    </row>
    <row r="24" spans="1:22" x14ac:dyDescent="0.2">
      <c r="A24" s="28" t="s">
        <v>23</v>
      </c>
      <c r="B24" s="22"/>
      <c r="C24" s="25" t="s">
        <v>18</v>
      </c>
      <c r="D24" s="4" t="s">
        <v>16</v>
      </c>
      <c r="E24" s="5" t="str">
        <f>IF(OR(B24="",ISERROR(Q24)),"",IF(O24&lt;0.005,Q24,""))</f>
        <v/>
      </c>
      <c r="F24" s="25" t="s">
        <v>18</v>
      </c>
      <c r="H24" s="21" t="s">
        <v>10</v>
      </c>
      <c r="I24" s="22"/>
      <c r="J24" s="25" t="s">
        <v>18</v>
      </c>
      <c r="N24" s="12">
        <f>N13^2*N12</f>
        <v>0</v>
      </c>
      <c r="O24" s="12" t="e">
        <f>IF(B24="",1/0,ABS(N24-B24)/N24)</f>
        <v>#DIV/0!</v>
      </c>
      <c r="Q24" s="12" t="e">
        <f>(N22+Q22)*(N13+Q13)-N24</f>
        <v>#DIV/0!</v>
      </c>
      <c r="U24" s="12" t="e">
        <f>N24*( 2*(Q13/N13)+(Q12/N12) )</f>
        <v>#DIV/0!</v>
      </c>
      <c r="V24" s="12" t="e">
        <f>IF(I24="",1/0,ABS(U24-I24)/U24)</f>
        <v>#DIV/0!</v>
      </c>
    </row>
    <row r="25" spans="1:22" ht="18.75" thickBot="1" x14ac:dyDescent="0.25">
      <c r="A25" s="28"/>
      <c r="B25" s="23"/>
      <c r="C25" s="25"/>
      <c r="D25" s="6" t="s">
        <v>17</v>
      </c>
      <c r="E25" s="5" t="str">
        <f>IF(OR(B24="",ISERROR(Q24)),"",IF(O24&lt;0.005,Q25,""))</f>
        <v/>
      </c>
      <c r="F25" s="25"/>
      <c r="H25" s="21"/>
      <c r="I25" s="23"/>
      <c r="J25" s="25"/>
      <c r="Q25" s="12" t="e">
        <f>N24-(N22-Q23)*(N13-Q13)</f>
        <v>#DIV/0!</v>
      </c>
    </row>
    <row r="26" spans="1:22" x14ac:dyDescent="0.2">
      <c r="A26" s="28" t="s">
        <v>7</v>
      </c>
      <c r="B26" s="22"/>
      <c r="C26" s="25" t="s">
        <v>20</v>
      </c>
      <c r="D26" s="4" t="s">
        <v>16</v>
      </c>
      <c r="E26" s="5" t="str">
        <f>IF(OR(B26="",ISERROR(Q26)),"",IF(O26&lt;0.005,Q26,""))</f>
        <v/>
      </c>
      <c r="F26" s="25" t="s">
        <v>20</v>
      </c>
      <c r="H26" s="21" t="s">
        <v>10</v>
      </c>
      <c r="I26" s="22"/>
      <c r="J26" s="25" t="s">
        <v>20</v>
      </c>
      <c r="N26" s="12" t="e">
        <f>SQRT(N7/(N11/1000))</f>
        <v>#DIV/0!</v>
      </c>
      <c r="O26" s="12" t="e">
        <f>IF(B26="",1/0,ABS(N26-B26)/N26)</f>
        <v>#DIV/0!</v>
      </c>
      <c r="Q26" s="12" t="e">
        <f>SQRT( 1000*(N7+Q7)/(N11-Q11) )-N26</f>
        <v>#DIV/0!</v>
      </c>
      <c r="U26" s="12" t="e">
        <f>N26*0.5*( (U7/N7) + (Q11/N11) )</f>
        <v>#DIV/0!</v>
      </c>
      <c r="V26" s="12" t="e">
        <f>IF(I26="",1/0,ABS(U26-I26)/U26)</f>
        <v>#DIV/0!</v>
      </c>
    </row>
    <row r="27" spans="1:22" ht="18.75" thickBot="1" x14ac:dyDescent="0.25">
      <c r="A27" s="28"/>
      <c r="B27" s="23"/>
      <c r="C27" s="25"/>
      <c r="D27" s="6" t="s">
        <v>17</v>
      </c>
      <c r="E27" s="5" t="str">
        <f>IF(OR(B26="",ISERROR(Q26)),"",IF(O26&lt;0.005,Q27,""))</f>
        <v/>
      </c>
      <c r="F27" s="25"/>
      <c r="H27" s="21"/>
      <c r="I27" s="23"/>
      <c r="J27" s="25"/>
      <c r="Q27" s="12" t="e">
        <f>N26-SQRT( 1000*(N7-Q7)/(N11+Q11) )</f>
        <v>#DIV/0!</v>
      </c>
    </row>
  </sheetData>
  <sheetProtection algorithmName="SHA-512" hashValue="9u7MC1X/LwFInb3rj0/w0earS7etuuKdY2deP2myQxHJZ4U7gRICiy6eE7SzDqI1h0Y9wfPoTqybg1MeEFtKpw==" saltValue="pZ7kBN99E6W/OBJwuRwm+Q==" spinCount="100000" sheet="1" objects="1" scenarios="1" selectLockedCells="1"/>
  <mergeCells count="44">
    <mergeCell ref="A26:A27"/>
    <mergeCell ref="B26:B27"/>
    <mergeCell ref="C26:C27"/>
    <mergeCell ref="F26:F27"/>
    <mergeCell ref="A20:A21"/>
    <mergeCell ref="B20:B21"/>
    <mergeCell ref="C20:C21"/>
    <mergeCell ref="F20:F21"/>
    <mergeCell ref="A22:A23"/>
    <mergeCell ref="B22:B23"/>
    <mergeCell ref="C22:C23"/>
    <mergeCell ref="F22:F23"/>
    <mergeCell ref="D1:F1"/>
    <mergeCell ref="H1:J1"/>
    <mergeCell ref="A24:A25"/>
    <mergeCell ref="B24:B25"/>
    <mergeCell ref="C24:C25"/>
    <mergeCell ref="F24:F25"/>
    <mergeCell ref="A7:A8"/>
    <mergeCell ref="B7:B8"/>
    <mergeCell ref="C7:C8"/>
    <mergeCell ref="F7:F8"/>
    <mergeCell ref="A18:A19"/>
    <mergeCell ref="B18:B19"/>
    <mergeCell ref="C18:C19"/>
    <mergeCell ref="F18:F19"/>
    <mergeCell ref="H7:H8"/>
    <mergeCell ref="I7:I8"/>
    <mergeCell ref="J7:J8"/>
    <mergeCell ref="H18:H19"/>
    <mergeCell ref="I18:I19"/>
    <mergeCell ref="J18:J19"/>
    <mergeCell ref="H20:H21"/>
    <mergeCell ref="I20:I21"/>
    <mergeCell ref="J20:J21"/>
    <mergeCell ref="H22:H23"/>
    <mergeCell ref="I22:I23"/>
    <mergeCell ref="J22:J23"/>
    <mergeCell ref="H24:H25"/>
    <mergeCell ref="I24:I25"/>
    <mergeCell ref="J24:J25"/>
    <mergeCell ref="H26:H27"/>
    <mergeCell ref="I26:I27"/>
    <mergeCell ref="J26:J27"/>
  </mergeCells>
  <phoneticPr fontId="2" type="noConversion"/>
  <conditionalFormatting sqref="B7">
    <cfRule type="expression" dxfId="11" priority="179" stopIfTrue="1">
      <formula>OR(ISERROR(O7),O7&gt;0.04)</formula>
    </cfRule>
    <cfRule type="expression" dxfId="10" priority="180" stopIfTrue="1">
      <formula>O7&gt;0.005</formula>
    </cfRule>
    <cfRule type="expression" dxfId="9" priority="181" stopIfTrue="1">
      <formula>NOT(O7&gt;0.005)</formula>
    </cfRule>
  </conditionalFormatting>
  <conditionalFormatting sqref="B18 B20 B22 B24 B26">
    <cfRule type="expression" dxfId="8" priority="4" stopIfTrue="1">
      <formula>OR(ISERROR(O18),O18&gt;0.04)</formula>
    </cfRule>
    <cfRule type="expression" dxfId="7" priority="5" stopIfTrue="1">
      <formula>O18&gt;0.005</formula>
    </cfRule>
    <cfRule type="expression" dxfId="6" priority="6" stopIfTrue="1">
      <formula>NOT(O18&gt;0.005)</formula>
    </cfRule>
  </conditionalFormatting>
  <conditionalFormatting sqref="I7">
    <cfRule type="expression" dxfId="5" priority="7" stopIfTrue="1">
      <formula>OR(ISERROR(V7),V7&gt;0.04)</formula>
    </cfRule>
    <cfRule type="expression" dxfId="4" priority="8" stopIfTrue="1">
      <formula>V7&gt;0.005</formula>
    </cfRule>
    <cfRule type="expression" dxfId="3" priority="9" stopIfTrue="1">
      <formula>NOT(V7&gt;0.005)</formula>
    </cfRule>
  </conditionalFormatting>
  <conditionalFormatting sqref="I18 I20 I22 I24 I26">
    <cfRule type="expression" dxfId="2" priority="1" stopIfTrue="1">
      <formula>OR(ISERROR(V18),V18&gt;0.04)</formula>
    </cfRule>
    <cfRule type="expression" dxfId="1" priority="2" stopIfTrue="1">
      <formula>V18&gt;0.005</formula>
    </cfRule>
    <cfRule type="expression" dxfId="0" priority="3" stopIfTrue="1">
      <formula>NOT(V18&gt;0.005)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East Stroudsburg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 Computing</dc:creator>
  <cp:lastModifiedBy>Robert Cohen</cp:lastModifiedBy>
  <cp:lastPrinted>2015-11-02T17:34:41Z</cp:lastPrinted>
  <dcterms:created xsi:type="dcterms:W3CDTF">2011-07-09T17:42:04Z</dcterms:created>
  <dcterms:modified xsi:type="dcterms:W3CDTF">2026-04-01T02:03:21Z</dcterms:modified>
</cp:coreProperties>
</file>